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برآورد نیرو\"/>
    </mc:Choice>
  </mc:AlternateContent>
  <bookViews>
    <workbookView xWindow="0" yWindow="0" windowWidth="28800" windowHeight="11730"/>
  </bookViews>
  <sheets>
    <sheet name="امور مالی و حسابدار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G11" i="1"/>
  <c r="G10" i="1" l="1"/>
  <c r="H10" i="1" s="1"/>
  <c r="F10" i="1" s="1"/>
  <c r="N10" i="1" s="1"/>
  <c r="O10" i="1" s="1"/>
  <c r="F11" i="1"/>
  <c r="N11" i="1" s="1"/>
  <c r="O11" i="1" s="1"/>
  <c r="F5" i="1" l="1"/>
  <c r="N5" i="1" s="1"/>
  <c r="O5" i="1" s="1"/>
  <c r="F6" i="1"/>
  <c r="N6" i="1" s="1"/>
  <c r="O6" i="1" s="1"/>
  <c r="H9" i="1"/>
  <c r="G9" i="1" l="1"/>
  <c r="F9" i="1" s="1"/>
  <c r="N9" i="1" s="1"/>
  <c r="O9" i="1" s="1"/>
  <c r="H8" i="1"/>
  <c r="G8" i="1"/>
  <c r="G7" i="1"/>
  <c r="H7" i="1"/>
  <c r="F7" i="1" l="1"/>
  <c r="N7" i="1" s="1"/>
  <c r="O7" i="1" s="1"/>
  <c r="F8" i="1"/>
  <c r="N8" i="1" s="1"/>
  <c r="O8" i="1" s="1"/>
</calcChain>
</file>

<file path=xl/sharedStrings.xml><?xml version="1.0" encoding="utf-8"?>
<sst xmlns="http://schemas.openxmlformats.org/spreadsheetml/2006/main" count="33" uniqueCount="26">
  <si>
    <t>ردیف</t>
  </si>
  <si>
    <t>انباردار</t>
  </si>
  <si>
    <t>استاندارد بر اساس کتابچه نرم ها و استانداردهای پست سازمانی</t>
  </si>
  <si>
    <t>رئیس اداره امور مالی/کارشناس مسئول حسابداری</t>
  </si>
  <si>
    <t>کارشناس امور مالی</t>
  </si>
  <si>
    <t>متصدی صندوق</t>
  </si>
  <si>
    <t>حسابدار و امین اموال</t>
  </si>
  <si>
    <t>حسابدار</t>
  </si>
  <si>
    <t>کارپرداز/مسئول تدارکات</t>
  </si>
  <si>
    <t>در هر بیمارستان یک نفر در نظر گرفته میشود.</t>
  </si>
  <si>
    <t>به ازای هر 200 تخت بیمارستانی یک نفر کارشناس امور مالی در نظر گرفته میشود</t>
  </si>
  <si>
    <t>در بیمارستانهای زیر 100 تخت حداقل 4نفر لحاظ میشود و سپس به ازای هر 100 تخت یک نفر اضافه میشود</t>
  </si>
  <si>
    <t>یک نفر برای هر بیمارستان به صورت ثابت در نظر گرفته میشود و در بیمارستانهای بالای 500 تخت به ازای هر 250 تخت اضافی یک حسابدار کمکی با مدرک فوق دیپلم به این مجموعه اضافه میشود.</t>
  </si>
  <si>
    <t>دو نفر برای هر بیمارستان به صورت ثابت در نظر گرفته میشود و در بیمارستانهای بالای 100 تخت به ازای هر 150 تخت یک نفر به این مجموعه اضافه میشود.</t>
  </si>
  <si>
    <t>در بیمارستانهای زیر 100 تخت یک نفر نیاز است و سپس به ازای هر 100 تخت یک نفر دیگر به این مجموعه اضافه میشود و حداکثر 5 نفر در نظر گرفته میشود.</t>
  </si>
  <si>
    <t>در بیمارستانهای زیر 100 تخت دو نفر نیاز است و بعد از آن به ازای هر 100 تخت یک نفر دیگر به این مجموعه اضافه میشود. حداکثر تعداد شش نفر در نظر گرفته میشود. در بخش های اپی لب و کت لب هر کدام یک انباردار لازم است.</t>
  </si>
  <si>
    <t>عنوان پست سازمانی</t>
  </si>
  <si>
    <t>رشته شغلی(شغل)</t>
  </si>
  <si>
    <t>کارشناس خرید</t>
  </si>
  <si>
    <t>تعداد تخت فعال</t>
  </si>
  <si>
    <t>نام مرکز/بیمارستان</t>
  </si>
  <si>
    <t>تعداد نیروی موجود</t>
  </si>
  <si>
    <t>تعداد نیروی ورودی</t>
  </si>
  <si>
    <t>تعداد نیروی خروجی</t>
  </si>
  <si>
    <t>تعداد نیروی مورد نیاز</t>
  </si>
  <si>
    <t>تعداد نیرو  بر اساس نرم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</si>
</sst>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rgb="FF000000"/>
      <name val="B Titr"/>
      <charset val="178"/>
    </font>
    <font>
      <b/>
      <sz val="11"/>
      <color rgb="FF000000"/>
      <name val="B Nazanin"/>
      <charset val="178"/>
    </font>
    <font>
      <sz val="11"/>
      <color rgb="FF000000"/>
      <name val="2  Titr"/>
      <charset val="178"/>
    </font>
    <font>
      <sz val="11"/>
      <color theme="1"/>
      <name val="2 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left" vertical="top" wrapText="1"/>
    </xf>
    <xf numFmtId="0" fontId="0" fillId="3" borderId="18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1" fontId="0" fillId="0" borderId="25" xfId="0" applyNumberForma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1" fontId="0" fillId="0" borderId="27" xfId="0" applyNumberForma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1" fontId="2" fillId="0" borderId="20" xfId="0" applyNumberFormat="1" applyFont="1" applyBorder="1" applyAlignment="1">
      <alignment horizontal="center" vertical="center" wrapText="1"/>
    </xf>
    <xf numFmtId="1" fontId="2" fillId="0" borderId="21" xfId="0" applyNumberFormat="1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21" xfId="0" applyNumberFormat="1" applyFont="1" applyBorder="1" applyAlignment="1">
      <alignment horizontal="center" vertical="center" wrapText="1"/>
    </xf>
    <xf numFmtId="1" fontId="5" fillId="0" borderId="22" xfId="0" applyNumberFormat="1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textRotation="90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center" textRotation="90" wrapText="1"/>
    </xf>
    <xf numFmtId="0" fontId="1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"/>
  <sheetViews>
    <sheetView rightToLeft="1" tabSelected="1" workbookViewId="0">
      <selection activeCell="E7" sqref="E7"/>
    </sheetView>
  </sheetViews>
  <sheetFormatPr defaultColWidth="9" defaultRowHeight="15" x14ac:dyDescent="0.25"/>
  <cols>
    <col min="1" max="1" width="7" style="1" customWidth="1"/>
    <col min="2" max="2" width="4.28515625" style="1" bestFit="1" customWidth="1"/>
    <col min="3" max="3" width="29.7109375" style="1" customWidth="1"/>
    <col min="4" max="4" width="25.7109375" style="1" customWidth="1"/>
    <col min="5" max="5" width="43.85546875" style="1" customWidth="1"/>
    <col min="6" max="6" width="15.140625" style="1" customWidth="1"/>
    <col min="7" max="7" width="0" style="1" hidden="1" customWidth="1"/>
    <col min="8" max="8" width="11.5703125" style="1" hidden="1" customWidth="1"/>
    <col min="9" max="9" width="12" style="1" customWidth="1"/>
    <col min="10" max="13" width="9" style="1"/>
    <col min="14" max="14" width="16" style="1" hidden="1" customWidth="1"/>
    <col min="15" max="15" width="16.140625" style="1" bestFit="1" customWidth="1"/>
    <col min="16" max="16384" width="9" style="1"/>
  </cols>
  <sheetData>
    <row r="1" spans="2:15" ht="15.75" thickBot="1" x14ac:dyDescent="0.3"/>
    <row r="2" spans="2:15" ht="45" customHeight="1" thickBot="1" x14ac:dyDescent="0.3">
      <c r="B2" s="8" t="s">
        <v>20</v>
      </c>
      <c r="C2" s="9"/>
      <c r="D2" s="11"/>
      <c r="E2" s="10" t="s">
        <v>19</v>
      </c>
      <c r="F2" s="12"/>
    </row>
    <row r="3" spans="2:15" ht="22.5" customHeight="1" x14ac:dyDescent="0.25">
      <c r="B3" s="40" t="s">
        <v>0</v>
      </c>
      <c r="C3" s="41" t="s">
        <v>16</v>
      </c>
      <c r="D3" s="42" t="s">
        <v>17</v>
      </c>
      <c r="E3" s="41" t="s">
        <v>2</v>
      </c>
      <c r="F3" s="43" t="s">
        <v>25</v>
      </c>
      <c r="G3" s="44"/>
      <c r="H3" s="44"/>
      <c r="I3" s="45" t="s">
        <v>21</v>
      </c>
      <c r="J3" s="46" t="s">
        <v>22</v>
      </c>
      <c r="K3" s="46"/>
      <c r="L3" s="46" t="s">
        <v>23</v>
      </c>
      <c r="M3" s="46"/>
      <c r="N3" s="47" t="s">
        <v>24</v>
      </c>
      <c r="O3" s="47" t="s">
        <v>24</v>
      </c>
    </row>
    <row r="4" spans="2:15" ht="23.25" customHeight="1" thickBot="1" x14ac:dyDescent="0.3">
      <c r="B4" s="48"/>
      <c r="C4" s="49"/>
      <c r="D4" s="42"/>
      <c r="E4" s="49"/>
      <c r="F4" s="50"/>
      <c r="G4" s="50"/>
      <c r="H4" s="50"/>
      <c r="I4" s="51"/>
      <c r="J4" s="52">
        <v>1403</v>
      </c>
      <c r="K4" s="52">
        <v>1404</v>
      </c>
      <c r="L4" s="52">
        <v>1403</v>
      </c>
      <c r="M4" s="52">
        <v>1404</v>
      </c>
      <c r="N4" s="53"/>
      <c r="O4" s="53"/>
    </row>
    <row r="5" spans="2:15" ht="43.5" customHeight="1" thickBot="1" x14ac:dyDescent="0.3">
      <c r="B5" s="2">
        <v>1</v>
      </c>
      <c r="C5" s="3" t="s">
        <v>3</v>
      </c>
      <c r="D5" s="3" t="s">
        <v>4</v>
      </c>
      <c r="E5" s="27" t="s">
        <v>9</v>
      </c>
      <c r="F5" s="34" t="str">
        <f>IF(F2&gt;0,1,"")</f>
        <v/>
      </c>
      <c r="G5" s="30"/>
      <c r="H5" s="16"/>
      <c r="I5" s="21"/>
      <c r="J5" s="13"/>
      <c r="K5" s="13"/>
      <c r="L5" s="13"/>
      <c r="M5" s="22"/>
      <c r="N5" s="20" t="e">
        <f>F5-I5</f>
        <v>#VALUE!</v>
      </c>
      <c r="O5" s="37">
        <f>IF($F$2&gt;0,N5,0)</f>
        <v>0</v>
      </c>
    </row>
    <row r="6" spans="2:15" ht="39.75" thickBot="1" x14ac:dyDescent="0.3">
      <c r="B6" s="5">
        <v>2</v>
      </c>
      <c r="C6" s="4" t="s">
        <v>4</v>
      </c>
      <c r="D6" s="4" t="s">
        <v>4</v>
      </c>
      <c r="E6" s="28" t="s">
        <v>10</v>
      </c>
      <c r="F6" s="35" t="str">
        <f>IF(F2&gt;0,F2/200,"")</f>
        <v/>
      </c>
      <c r="G6" s="31"/>
      <c r="H6" s="17"/>
      <c r="I6" s="23"/>
      <c r="J6" s="14"/>
      <c r="K6" s="14"/>
      <c r="L6" s="14"/>
      <c r="M6" s="24"/>
      <c r="N6" s="20" t="e">
        <f t="shared" ref="N6:N11" si="0">F6-I6</f>
        <v>#VALUE!</v>
      </c>
      <c r="O6" s="38">
        <f t="shared" ref="O6:O11" si="1">IF($F$2&gt;0,N6,0)</f>
        <v>0</v>
      </c>
    </row>
    <row r="7" spans="2:15" ht="39.75" thickBot="1" x14ac:dyDescent="0.3">
      <c r="B7" s="5">
        <v>3</v>
      </c>
      <c r="C7" s="4" t="s">
        <v>5</v>
      </c>
      <c r="D7" s="4" t="s">
        <v>18</v>
      </c>
      <c r="E7" s="28" t="s">
        <v>11</v>
      </c>
      <c r="F7" s="35" t="str">
        <f>IF($F$2&gt;0,G7+H7,"")</f>
        <v/>
      </c>
      <c r="G7" s="31">
        <f>IF(F2&lt;100,4,0)</f>
        <v>4</v>
      </c>
      <c r="H7" s="18">
        <f>IF(F2&gt;=100,((F2-100)/100)+4,0)</f>
        <v>0</v>
      </c>
      <c r="I7" s="23"/>
      <c r="J7" s="14"/>
      <c r="K7" s="14"/>
      <c r="L7" s="14"/>
      <c r="M7" s="24"/>
      <c r="N7" s="20" t="e">
        <f t="shared" si="0"/>
        <v>#VALUE!</v>
      </c>
      <c r="O7" s="38">
        <f t="shared" si="1"/>
        <v>0</v>
      </c>
    </row>
    <row r="8" spans="2:15" ht="78.75" thickBot="1" x14ac:dyDescent="0.3">
      <c r="B8" s="5">
        <v>4</v>
      </c>
      <c r="C8" s="4" t="s">
        <v>6</v>
      </c>
      <c r="D8" s="4" t="s">
        <v>4</v>
      </c>
      <c r="E8" s="28" t="s">
        <v>12</v>
      </c>
      <c r="F8" s="35" t="str">
        <f t="shared" ref="F8:F11" si="2">IF($F$2&gt;0,G8+H8,"")</f>
        <v/>
      </c>
      <c r="G8" s="31">
        <f>IF(F2&lt;500,1,0)</f>
        <v>1</v>
      </c>
      <c r="H8" s="18">
        <f>IF(F2&gt;=500,((F2-500)/250)+1,0)</f>
        <v>0</v>
      </c>
      <c r="I8" s="23"/>
      <c r="J8" s="14"/>
      <c r="K8" s="14"/>
      <c r="L8" s="14"/>
      <c r="M8" s="24"/>
      <c r="N8" s="20" t="e">
        <f t="shared" si="0"/>
        <v>#VALUE!</v>
      </c>
      <c r="O8" s="38">
        <f t="shared" si="1"/>
        <v>0</v>
      </c>
    </row>
    <row r="9" spans="2:15" ht="59.25" thickBot="1" x14ac:dyDescent="0.3">
      <c r="B9" s="5">
        <v>5</v>
      </c>
      <c r="C9" s="4" t="s">
        <v>7</v>
      </c>
      <c r="D9" s="4" t="s">
        <v>4</v>
      </c>
      <c r="E9" s="28" t="s">
        <v>13</v>
      </c>
      <c r="F9" s="35" t="str">
        <f t="shared" si="2"/>
        <v/>
      </c>
      <c r="G9" s="31">
        <f>IF(F2&lt;=100,2,0)</f>
        <v>2</v>
      </c>
      <c r="H9" s="18">
        <f>IF(F2&gt;100,((F2-100)/150)+2,0)</f>
        <v>0</v>
      </c>
      <c r="I9" s="23"/>
      <c r="J9" s="14"/>
      <c r="K9" s="14"/>
      <c r="L9" s="14"/>
      <c r="M9" s="24"/>
      <c r="N9" s="20" t="e">
        <f t="shared" si="0"/>
        <v>#VALUE!</v>
      </c>
      <c r="O9" s="38">
        <f t="shared" si="1"/>
        <v>0</v>
      </c>
    </row>
    <row r="10" spans="2:15" ht="59.25" thickBot="1" x14ac:dyDescent="0.3">
      <c r="B10" s="5">
        <v>6</v>
      </c>
      <c r="C10" s="4" t="s">
        <v>8</v>
      </c>
      <c r="D10" s="4" t="s">
        <v>18</v>
      </c>
      <c r="E10" s="28" t="s">
        <v>14</v>
      </c>
      <c r="F10" s="35" t="str">
        <f>IF($F$2&gt;0,H10,"")</f>
        <v/>
      </c>
      <c r="G10" s="32">
        <f>F2/100</f>
        <v>0</v>
      </c>
      <c r="H10" s="18">
        <f>IF(G10&gt;=5,5,G10)</f>
        <v>0</v>
      </c>
      <c r="I10" s="23"/>
      <c r="J10" s="14"/>
      <c r="K10" s="14"/>
      <c r="L10" s="14"/>
      <c r="M10" s="24"/>
      <c r="N10" s="20" t="e">
        <f t="shared" si="0"/>
        <v>#VALUE!</v>
      </c>
      <c r="O10" s="38">
        <f t="shared" si="1"/>
        <v>0</v>
      </c>
    </row>
    <row r="11" spans="2:15" ht="98.25" thickBot="1" x14ac:dyDescent="0.3">
      <c r="B11" s="6">
        <v>7</v>
      </c>
      <c r="C11" s="7" t="s">
        <v>1</v>
      </c>
      <c r="D11" s="7" t="s">
        <v>18</v>
      </c>
      <c r="E11" s="29" t="s">
        <v>15</v>
      </c>
      <c r="F11" s="36" t="str">
        <f t="shared" si="2"/>
        <v/>
      </c>
      <c r="G11" s="33">
        <f>IF(F2&lt;100,2,0)</f>
        <v>2</v>
      </c>
      <c r="H11" s="19">
        <f>IF(F2&gt;=100,(F2-100)/100+2,0)</f>
        <v>0</v>
      </c>
      <c r="I11" s="25"/>
      <c r="J11" s="15"/>
      <c r="K11" s="15"/>
      <c r="L11" s="15"/>
      <c r="M11" s="26"/>
      <c r="N11" s="20" t="e">
        <f t="shared" si="0"/>
        <v>#VALUE!</v>
      </c>
      <c r="O11" s="39">
        <f t="shared" si="1"/>
        <v>0</v>
      </c>
    </row>
  </sheetData>
  <mergeCells count="13">
    <mergeCell ref="O3:O4"/>
    <mergeCell ref="I3:I4"/>
    <mergeCell ref="J3:K3"/>
    <mergeCell ref="L3:M3"/>
    <mergeCell ref="N3:N4"/>
    <mergeCell ref="B2:C2"/>
    <mergeCell ref="G3:G4"/>
    <mergeCell ref="H3:H4"/>
    <mergeCell ref="C3:C4"/>
    <mergeCell ref="B3:B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امور مالی و حسابداری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</dc:creator>
  <cp:lastModifiedBy>PC</cp:lastModifiedBy>
  <dcterms:created xsi:type="dcterms:W3CDTF">2025-10-08T07:46:34Z</dcterms:created>
  <dcterms:modified xsi:type="dcterms:W3CDTF">2026-02-09T12:34:56Z</dcterms:modified>
</cp:coreProperties>
</file>